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sSchool/Desktop/"/>
    </mc:Choice>
  </mc:AlternateContent>
  <xr:revisionPtr revIDLastSave="0" documentId="13_ncr:1_{6A5C2F11-FCD7-5E48-B4D7-69F4433B7822}" xr6:coauthVersionLast="43" xr6:coauthVersionMax="43" xr10:uidLastSave="{00000000-0000-0000-0000-000000000000}"/>
  <bookViews>
    <workbookView xWindow="15200" yWindow="1400" windowWidth="30540" windowHeight="24400" xr2:uid="{BA04BE13-23F3-DD44-9991-B4FA9DC851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B11" i="1"/>
  <c r="G30" i="1" l="1"/>
  <c r="G29" i="1"/>
  <c r="G28" i="1"/>
  <c r="G27" i="1"/>
  <c r="G26" i="1"/>
  <c r="G25" i="1"/>
  <c r="G24" i="1"/>
  <c r="G23" i="1"/>
  <c r="G22" i="1"/>
  <c r="G21" i="1"/>
  <c r="E30" i="1"/>
  <c r="E29" i="1"/>
  <c r="E28" i="1"/>
  <c r="E27" i="1"/>
  <c r="E26" i="1"/>
  <c r="E25" i="1"/>
  <c r="E24" i="1"/>
  <c r="E23" i="1"/>
  <c r="E22" i="1"/>
  <c r="E21" i="1"/>
  <c r="K6" i="1" l="1"/>
  <c r="E15" i="1" l="1"/>
  <c r="D15" i="1"/>
  <c r="C15" i="1"/>
  <c r="B15" i="1"/>
  <c r="F15" i="1" s="1"/>
  <c r="J6" i="1" l="1"/>
  <c r="I6" i="1"/>
  <c r="I7" i="1" s="1"/>
  <c r="H6" i="1"/>
  <c r="G6" i="1"/>
  <c r="F6" i="1"/>
  <c r="E6" i="1"/>
  <c r="E7" i="1" s="1"/>
  <c r="D6" i="1"/>
  <c r="D7" i="1" s="1"/>
  <c r="C6" i="1"/>
  <c r="B6" i="1"/>
  <c r="I5" i="1"/>
  <c r="H5" i="1"/>
  <c r="G5" i="1"/>
  <c r="F5" i="1"/>
  <c r="E5" i="1"/>
  <c r="D5" i="1"/>
  <c r="C5" i="1"/>
  <c r="B5" i="1"/>
  <c r="B32" i="1"/>
  <c r="B30" i="1" s="1"/>
  <c r="D32" i="1"/>
  <c r="F32" i="1"/>
  <c r="B9" i="1"/>
  <c r="I29" i="1"/>
  <c r="I28" i="1"/>
  <c r="I27" i="1"/>
  <c r="I26" i="1"/>
  <c r="I25" i="1"/>
  <c r="I24" i="1"/>
  <c r="I23" i="1"/>
  <c r="I22" i="1"/>
  <c r="I21" i="1"/>
  <c r="B23" i="1" l="1"/>
  <c r="B27" i="1"/>
  <c r="J21" i="1"/>
  <c r="J22" i="1"/>
  <c r="B7" i="1"/>
  <c r="F7" i="1"/>
  <c r="C7" i="1"/>
  <c r="G7" i="1"/>
  <c r="B21" i="1"/>
  <c r="B24" i="1"/>
  <c r="B28" i="1"/>
  <c r="B22" i="1"/>
  <c r="B25" i="1"/>
  <c r="B29" i="1"/>
  <c r="B26" i="1"/>
</calcChain>
</file>

<file path=xl/sharedStrings.xml><?xml version="1.0" encoding="utf-8"?>
<sst xmlns="http://schemas.openxmlformats.org/spreadsheetml/2006/main" count="99" uniqueCount="62">
  <si>
    <t>Age Range</t>
  </si>
  <si>
    <t>0-9</t>
  </si>
  <si>
    <t>20-29</t>
  </si>
  <si>
    <t>30-39</t>
  </si>
  <si>
    <t>40-49</t>
  </si>
  <si>
    <t>50-59</t>
  </si>
  <si>
    <t>60-69</t>
  </si>
  <si>
    <t>70-79</t>
  </si>
  <si>
    <t>80-89</t>
  </si>
  <si>
    <t>90+</t>
  </si>
  <si>
    <t>10-19</t>
  </si>
  <si>
    <t xml:space="preserve"> </t>
  </si>
  <si>
    <t>(Thousands)</t>
  </si>
  <si>
    <t>(Millions)</t>
  </si>
  <si>
    <t>Population</t>
  </si>
  <si>
    <t>Chance of dying</t>
  </si>
  <si>
    <t xml:space="preserve">Chance of dying </t>
  </si>
  <si>
    <t>2020 total</t>
  </si>
  <si>
    <t>Covid Deaths</t>
  </si>
  <si>
    <t>Deaths</t>
  </si>
  <si>
    <t>of anything</t>
  </si>
  <si>
    <t>of/with Covid</t>
  </si>
  <si>
    <t>Percentage</t>
  </si>
  <si>
    <t>Percentage of</t>
  </si>
  <si>
    <t>Of/With Covid 2020 Deaths 2020</t>
  </si>
  <si>
    <t>Total</t>
  </si>
  <si>
    <t>84% of Covid-realted deaths are aged 70 or over</t>
  </si>
  <si>
    <t>of total</t>
  </si>
  <si>
    <t>Increase on previous year</t>
  </si>
  <si>
    <t>Increase on year (%)</t>
  </si>
  <si>
    <t>Assumptions :</t>
  </si>
  <si>
    <t>That all Covid-realted deaths have been honestly declared</t>
  </si>
  <si>
    <t>That no numbers have been exagerrated</t>
  </si>
  <si>
    <t>No distinction between of/with</t>
  </si>
  <si>
    <t>Cumulative</t>
  </si>
  <si>
    <t>Population (millions)</t>
  </si>
  <si>
    <t>Percentage of population died</t>
  </si>
  <si>
    <t xml:space="preserve">Total Deaths </t>
  </si>
  <si>
    <t>%Covid:total</t>
  </si>
  <si>
    <t>Top 4 densely populated cities</t>
  </si>
  <si>
    <t>London</t>
  </si>
  <si>
    <t>Manchester</t>
  </si>
  <si>
    <t>Birmingham</t>
  </si>
  <si>
    <t>Leeds</t>
  </si>
  <si>
    <t>People/square km</t>
  </si>
  <si>
    <t>Percentage of national population</t>
  </si>
  <si>
    <t>Summary (UK)</t>
  </si>
  <si>
    <t>2020 Deaths England and Wales</t>
  </si>
  <si>
    <t>(1 in nnnnn)</t>
  </si>
  <si>
    <t>Even at aged 80 you have a 1 in 8 chance of dying of anything but still just a 1 in 53 chance of dying of/with Covid</t>
  </si>
  <si>
    <t>At aged 60 you have a 1 in 100 chance of dying of anything and a 1 in 872 chance of dying of/with Covid</t>
  </si>
  <si>
    <t>At aged 40 you have a 1 in 535 chance of dying of anything and a 1 in 7500 chance of dying of/with Covid</t>
  </si>
  <si>
    <t>At aged 20 you have a 1 in 2773 chance of dying of anything and a 1 in 81000 chance of dying of/with Covid</t>
  </si>
  <si>
    <t>20 under 20 have died of/with</t>
  </si>
  <si>
    <t>118 under 30 have died of/with</t>
  </si>
  <si>
    <t>4738 of prime working age (25-59) have died of/with</t>
  </si>
  <si>
    <t>7918 under age 65 have died of/with</t>
  </si>
  <si>
    <t>1452 under the age of 50 have died of/with (452 since end of May)</t>
  </si>
  <si>
    <t>1.87% of Covid related deaths are aged under 50</t>
  </si>
  <si>
    <t>Annual Death rate to population highest since 2012 but only 0.08% higher than in 2015 and 0.08% lower than 2008</t>
  </si>
  <si>
    <t>Deaths by respiratory Non-Covid</t>
  </si>
  <si>
    <t>%respiratory:total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</si>
</sst>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quotePrefix="1" applyFont="1" applyAlignment="1">
      <alignment horizontal="center"/>
    </xf>
    <xf numFmtId="3" fontId="0" fillId="0" borderId="0" xfId="0" applyNumberFormat="1"/>
    <xf numFmtId="10" fontId="1" fillId="0" borderId="0" xfId="0" applyNumberFormat="1" applyFont="1"/>
    <xf numFmtId="2" fontId="0" fillId="0" borderId="0" xfId="0" applyNumberFormat="1"/>
    <xf numFmtId="0" fontId="1" fillId="0" borderId="0" xfId="0" applyFont="1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 applyAlignment="1">
      <alignment horizontal="right"/>
    </xf>
    <xf numFmtId="1" fontId="0" fillId="0" borderId="0" xfId="0" applyNumberFormat="1"/>
    <xf numFmtId="0" fontId="1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C5C28-2983-0244-B44B-278B4ED63A0C}">
  <dimension ref="A1:L66"/>
  <sheetViews>
    <sheetView tabSelected="1" zoomScale="121" zoomScaleNormal="121" workbookViewId="0">
      <selection activeCell="J38" sqref="J38"/>
    </sheetView>
  </sheetViews>
  <sheetFormatPr baseColWidth="10" defaultRowHeight="16" x14ac:dyDescent="0.2"/>
  <cols>
    <col min="1" max="1" width="45.83203125" customWidth="1"/>
    <col min="4" max="4" width="16.1640625" customWidth="1"/>
    <col min="5" max="6" width="16.5" customWidth="1"/>
    <col min="7" max="7" width="16.6640625" customWidth="1"/>
    <col min="9" max="9" width="14.6640625" customWidth="1"/>
    <col min="10" max="10" width="12.33203125" customWidth="1"/>
  </cols>
  <sheetData>
    <row r="1" spans="1:11" x14ac:dyDescent="0.2">
      <c r="A1" s="10" t="s">
        <v>47</v>
      </c>
      <c r="C1" t="s">
        <v>11</v>
      </c>
      <c r="F1" t="s">
        <v>11</v>
      </c>
      <c r="I1" t="s">
        <v>11</v>
      </c>
    </row>
    <row r="2" spans="1:11" x14ac:dyDescent="0.2">
      <c r="B2" s="3">
        <v>2020</v>
      </c>
      <c r="C2" s="3">
        <v>2019</v>
      </c>
      <c r="D2" s="3">
        <v>2018</v>
      </c>
      <c r="E2" s="3">
        <v>2017</v>
      </c>
      <c r="F2" s="3">
        <v>2016</v>
      </c>
      <c r="G2" s="3">
        <v>2015</v>
      </c>
      <c r="H2" s="3">
        <v>2014</v>
      </c>
      <c r="I2" s="3">
        <v>2013</v>
      </c>
      <c r="J2" s="3">
        <v>2012</v>
      </c>
      <c r="K2" s="11">
        <v>2008</v>
      </c>
    </row>
    <row r="3" spans="1:11" x14ac:dyDescent="0.2">
      <c r="A3" s="3" t="s">
        <v>35</v>
      </c>
      <c r="B3">
        <v>60.5</v>
      </c>
      <c r="C3">
        <v>60.1</v>
      </c>
      <c r="D3">
        <v>59.7</v>
      </c>
      <c r="E3">
        <v>59.2</v>
      </c>
      <c r="F3">
        <v>58.7</v>
      </c>
      <c r="G3">
        <v>58.3</v>
      </c>
      <c r="H3">
        <v>57.9</v>
      </c>
      <c r="I3">
        <v>57.4</v>
      </c>
      <c r="J3">
        <v>57</v>
      </c>
      <c r="K3">
        <v>54</v>
      </c>
    </row>
    <row r="4" spans="1:11" x14ac:dyDescent="0.2">
      <c r="A4" s="3" t="s">
        <v>37</v>
      </c>
      <c r="B4" s="7">
        <v>604036</v>
      </c>
      <c r="C4" s="7">
        <v>527734</v>
      </c>
      <c r="D4">
        <v>539340</v>
      </c>
      <c r="E4">
        <v>533253</v>
      </c>
      <c r="F4">
        <v>525048</v>
      </c>
      <c r="G4">
        <v>539007</v>
      </c>
      <c r="H4">
        <v>497700</v>
      </c>
      <c r="I4">
        <v>503365</v>
      </c>
      <c r="J4">
        <v>496616</v>
      </c>
      <c r="K4" s="7">
        <v>581000</v>
      </c>
    </row>
    <row r="5" spans="1:11" x14ac:dyDescent="0.2">
      <c r="A5" s="3" t="s">
        <v>28</v>
      </c>
      <c r="B5" s="7">
        <f t="shared" ref="B5:I5" si="0">B4-C4</f>
        <v>76302</v>
      </c>
      <c r="C5" s="7">
        <f t="shared" si="0"/>
        <v>-11606</v>
      </c>
      <c r="D5" s="7">
        <f t="shared" si="0"/>
        <v>6087</v>
      </c>
      <c r="E5" s="7">
        <f t="shared" si="0"/>
        <v>8205</v>
      </c>
      <c r="F5" s="7">
        <f t="shared" si="0"/>
        <v>-13959</v>
      </c>
      <c r="G5" s="7">
        <f t="shared" si="0"/>
        <v>41307</v>
      </c>
      <c r="H5" s="7">
        <f t="shared" si="0"/>
        <v>-5665</v>
      </c>
      <c r="I5" s="7">
        <f t="shared" si="0"/>
        <v>6749</v>
      </c>
      <c r="J5" s="7" t="s">
        <v>11</v>
      </c>
    </row>
    <row r="6" spans="1:11" x14ac:dyDescent="0.2">
      <c r="A6" s="3" t="s">
        <v>36</v>
      </c>
      <c r="B6" s="2">
        <f t="shared" ref="B6:K6" si="1">B4/(B3*1000000)</f>
        <v>9.9840661157024786E-3</v>
      </c>
      <c r="C6" s="2">
        <f t="shared" si="1"/>
        <v>8.780931780366057E-3</v>
      </c>
      <c r="D6" s="2">
        <f t="shared" si="1"/>
        <v>9.0341708542713561E-3</v>
      </c>
      <c r="E6" s="2">
        <f t="shared" si="1"/>
        <v>9.0076520270270279E-3</v>
      </c>
      <c r="F6" s="2">
        <f t="shared" si="1"/>
        <v>8.9445996592844978E-3</v>
      </c>
      <c r="G6" s="2">
        <f t="shared" si="1"/>
        <v>9.2454030874785584E-3</v>
      </c>
      <c r="H6" s="2">
        <f t="shared" si="1"/>
        <v>8.5958549222797925E-3</v>
      </c>
      <c r="I6" s="2">
        <f t="shared" si="1"/>
        <v>8.7694250871080143E-3</v>
      </c>
      <c r="J6" s="2">
        <f t="shared" si="1"/>
        <v>8.7125614035087721E-3</v>
      </c>
      <c r="K6" s="2">
        <f t="shared" si="1"/>
        <v>1.075925925925926E-2</v>
      </c>
    </row>
    <row r="7" spans="1:11" x14ac:dyDescent="0.2">
      <c r="A7" s="3" t="s">
        <v>29</v>
      </c>
      <c r="B7" s="2">
        <f t="shared" ref="B7:G7" si="2">B6-C6</f>
        <v>1.2031343353364216E-3</v>
      </c>
      <c r="C7" s="2">
        <f t="shared" si="2"/>
        <v>-2.5323907390529914E-4</v>
      </c>
      <c r="D7" s="2">
        <f t="shared" si="2"/>
        <v>2.6518827244328275E-5</v>
      </c>
      <c r="E7" s="2">
        <f t="shared" si="2"/>
        <v>6.3052367742530077E-5</v>
      </c>
      <c r="F7" s="2">
        <f t="shared" si="2"/>
        <v>-3.008034281940606E-4</v>
      </c>
      <c r="G7" s="2">
        <f t="shared" si="2"/>
        <v>6.4954816519876592E-4</v>
      </c>
      <c r="H7" s="2">
        <v>-2.0000000000000001E-4</v>
      </c>
      <c r="I7" s="2">
        <f>I6-J6</f>
        <v>5.6863683599242196E-5</v>
      </c>
      <c r="J7" s="2" t="s">
        <v>11</v>
      </c>
    </row>
    <row r="8" spans="1:11" x14ac:dyDescent="0.2">
      <c r="A8" s="5" t="s">
        <v>24</v>
      </c>
      <c r="B8" s="7">
        <v>77686</v>
      </c>
    </row>
    <row r="9" spans="1:11" x14ac:dyDescent="0.2">
      <c r="A9" s="10" t="s">
        <v>38</v>
      </c>
      <c r="B9" s="2">
        <f>B8/B4</f>
        <v>0.12861153970955375</v>
      </c>
    </row>
    <row r="10" spans="1:11" x14ac:dyDescent="0.2">
      <c r="A10" s="15" t="s">
        <v>60</v>
      </c>
      <c r="B10">
        <v>62453</v>
      </c>
      <c r="C10">
        <v>71674</v>
      </c>
      <c r="D10">
        <v>76232</v>
      </c>
      <c r="E10">
        <v>73413</v>
      </c>
      <c r="F10">
        <v>72053</v>
      </c>
      <c r="G10">
        <v>77276</v>
      </c>
      <c r="H10">
        <v>63892</v>
      </c>
      <c r="I10">
        <v>73806</v>
      </c>
      <c r="J10">
        <v>70165</v>
      </c>
    </row>
    <row r="11" spans="1:11" x14ac:dyDescent="0.2">
      <c r="A11" s="15" t="s">
        <v>61</v>
      </c>
      <c r="B11" s="2">
        <f t="shared" ref="B11:J11" si="3">B10/B4</f>
        <v>0.10339284413511778</v>
      </c>
      <c r="C11" s="2">
        <f t="shared" si="3"/>
        <v>0.13581463388752668</v>
      </c>
      <c r="D11" s="2">
        <f t="shared" si="3"/>
        <v>0.14134312307635258</v>
      </c>
      <c r="E11" s="2">
        <f t="shared" si="3"/>
        <v>0.13767011156055381</v>
      </c>
      <c r="F11" s="2">
        <f t="shared" si="3"/>
        <v>0.13723126266550867</v>
      </c>
      <c r="G11" s="2">
        <f t="shared" si="3"/>
        <v>0.14336734031283452</v>
      </c>
      <c r="H11" s="2">
        <f t="shared" si="3"/>
        <v>0.12837452280490255</v>
      </c>
      <c r="I11" s="2">
        <f t="shared" si="3"/>
        <v>0.14662521232107914</v>
      </c>
      <c r="J11" s="2">
        <f t="shared" si="3"/>
        <v>0.14128622517196385</v>
      </c>
    </row>
    <row r="12" spans="1:11" x14ac:dyDescent="0.2">
      <c r="A12" s="10"/>
      <c r="B12" s="2"/>
    </row>
    <row r="13" spans="1:11" x14ac:dyDescent="0.2">
      <c r="A13" s="10" t="s">
        <v>39</v>
      </c>
      <c r="B13" s="13" t="s">
        <v>40</v>
      </c>
      <c r="C13" s="13" t="s">
        <v>41</v>
      </c>
      <c r="D13" s="13" t="s">
        <v>42</v>
      </c>
      <c r="E13" s="13" t="s">
        <v>43</v>
      </c>
      <c r="F13" s="13" t="s">
        <v>25</v>
      </c>
    </row>
    <row r="14" spans="1:11" x14ac:dyDescent="0.2">
      <c r="A14" s="10" t="s">
        <v>44</v>
      </c>
      <c r="B14" s="14">
        <v>5700</v>
      </c>
      <c r="C14">
        <v>4700</v>
      </c>
      <c r="D14">
        <v>4200</v>
      </c>
      <c r="E14">
        <v>3650</v>
      </c>
    </row>
    <row r="15" spans="1:11" x14ac:dyDescent="0.2">
      <c r="A15" s="10" t="s">
        <v>45</v>
      </c>
      <c r="B15" s="2">
        <f>9/B3</f>
        <v>0.1487603305785124</v>
      </c>
      <c r="C15" s="2">
        <f>2.7/B3</f>
        <v>4.4628099173553724E-2</v>
      </c>
      <c r="D15" s="2">
        <f>2.6/B3</f>
        <v>4.2975206611570248E-2</v>
      </c>
      <c r="E15" s="2">
        <f>0.79/B3</f>
        <v>1.3057851239669422E-2</v>
      </c>
      <c r="F15" s="2">
        <f>SUM(B15:E15)</f>
        <v>0.24942148760330582</v>
      </c>
    </row>
    <row r="16" spans="1:11" x14ac:dyDescent="0.2">
      <c r="A16" s="10"/>
      <c r="B16" s="2"/>
    </row>
    <row r="17" spans="1:12" x14ac:dyDescent="0.2">
      <c r="D17" s="4" t="s">
        <v>17</v>
      </c>
      <c r="E17" s="4" t="s">
        <v>15</v>
      </c>
      <c r="F17" s="4" t="s">
        <v>17</v>
      </c>
      <c r="G17" s="4" t="s">
        <v>16</v>
      </c>
      <c r="I17" s="4" t="s">
        <v>23</v>
      </c>
      <c r="J17" s="4" t="s">
        <v>34</v>
      </c>
    </row>
    <row r="18" spans="1:12" x14ac:dyDescent="0.2">
      <c r="A18" s="3"/>
      <c r="B18" s="4" t="s">
        <v>14</v>
      </c>
      <c r="C18" s="4" t="s">
        <v>22</v>
      </c>
      <c r="D18" s="4" t="s">
        <v>19</v>
      </c>
      <c r="E18" s="4" t="s">
        <v>20</v>
      </c>
      <c r="F18" s="6" t="s">
        <v>21</v>
      </c>
      <c r="G18" s="4" t="s">
        <v>21</v>
      </c>
      <c r="I18" s="4" t="s">
        <v>25</v>
      </c>
      <c r="J18" s="4" t="s">
        <v>22</v>
      </c>
    </row>
    <row r="19" spans="1:12" x14ac:dyDescent="0.2">
      <c r="A19" s="3" t="s">
        <v>0</v>
      </c>
      <c r="B19" s="4" t="s">
        <v>13</v>
      </c>
      <c r="C19" s="4" t="s">
        <v>27</v>
      </c>
      <c r="D19" s="4" t="s">
        <v>12</v>
      </c>
      <c r="E19" s="4" t="s">
        <v>48</v>
      </c>
      <c r="F19" s="4" t="s">
        <v>19</v>
      </c>
      <c r="G19" s="4" t="s">
        <v>48</v>
      </c>
      <c r="I19" s="4" t="s">
        <v>18</v>
      </c>
      <c r="J19" s="4" t="s">
        <v>18</v>
      </c>
    </row>
    <row r="20" spans="1:12" x14ac:dyDescent="0.2">
      <c r="J20" t="s">
        <v>11</v>
      </c>
      <c r="K20" t="s">
        <v>11</v>
      </c>
      <c r="L20" t="s">
        <v>11</v>
      </c>
    </row>
    <row r="21" spans="1:12" x14ac:dyDescent="0.2">
      <c r="A21" s="1" t="s">
        <v>1</v>
      </c>
      <c r="B21" s="9">
        <f>B32*C21</f>
        <v>7.3810000000000002</v>
      </c>
      <c r="C21" s="2">
        <v>0.122</v>
      </c>
      <c r="D21" s="9">
        <v>2.9119999999999999</v>
      </c>
      <c r="E21" s="14">
        <f>(B21*1000000)/(D21*1000)</f>
        <v>2534.684065934066</v>
      </c>
      <c r="F21">
        <v>4</v>
      </c>
      <c r="G21" s="14">
        <f>(B21*1000000)/F21</f>
        <v>1845250</v>
      </c>
      <c r="I21" s="2">
        <f>F21/B8</f>
        <v>5.1489328836598618E-5</v>
      </c>
      <c r="J21" s="2">
        <f>I21</f>
        <v>5.1489328836598618E-5</v>
      </c>
    </row>
    <row r="22" spans="1:12" x14ac:dyDescent="0.2">
      <c r="A22" s="1" t="s">
        <v>10</v>
      </c>
      <c r="B22" s="9">
        <f>B32*C22</f>
        <v>6.9090999999999996</v>
      </c>
      <c r="C22" s="2">
        <v>0.1142</v>
      </c>
      <c r="D22" s="9">
        <v>0.93899999999999995</v>
      </c>
      <c r="E22" s="14">
        <f t="shared" ref="E22:E30" si="4">(B22*1000000)/(D22*1000)</f>
        <v>7357.9339723109688</v>
      </c>
      <c r="F22">
        <v>16</v>
      </c>
      <c r="G22" s="14">
        <f t="shared" ref="G22:G30" si="5">(B22*1000000)/F22</f>
        <v>431818.75</v>
      </c>
      <c r="I22" s="2">
        <f>F22/B8</f>
        <v>2.0595731534639447E-4</v>
      </c>
      <c r="J22" s="2">
        <f>I21+I22</f>
        <v>2.5744664418299307E-4</v>
      </c>
    </row>
    <row r="23" spans="1:12" x14ac:dyDescent="0.2">
      <c r="A23" t="s">
        <v>2</v>
      </c>
      <c r="B23" s="9">
        <f>B32*C23</f>
        <v>7.9678500000000003</v>
      </c>
      <c r="C23" s="2">
        <v>0.13170000000000001</v>
      </c>
      <c r="D23" s="9">
        <v>2.8730000000000002</v>
      </c>
      <c r="E23" s="14">
        <f t="shared" si="4"/>
        <v>2773.3553776540202</v>
      </c>
      <c r="F23">
        <v>98</v>
      </c>
      <c r="G23" s="14">
        <f t="shared" si="5"/>
        <v>81304.591836734689</v>
      </c>
      <c r="I23" s="2">
        <f>F23/B8</f>
        <v>1.2614885564966661E-3</v>
      </c>
      <c r="J23" s="2">
        <v>1.6000000000000001E-3</v>
      </c>
    </row>
    <row r="24" spans="1:12" x14ac:dyDescent="0.2">
      <c r="A24" t="s">
        <v>3</v>
      </c>
      <c r="B24" s="9">
        <f>B32*C24</f>
        <v>8.197750000000001</v>
      </c>
      <c r="C24" s="2">
        <v>0.13550000000000001</v>
      </c>
      <c r="D24" s="9">
        <v>6.4610000000000003</v>
      </c>
      <c r="E24" s="14">
        <f t="shared" si="4"/>
        <v>1268.8051385234485</v>
      </c>
      <c r="F24">
        <v>303</v>
      </c>
      <c r="G24" s="14">
        <f t="shared" si="5"/>
        <v>27055.280528052808</v>
      </c>
      <c r="I24" s="2">
        <f>F24/B8</f>
        <v>3.9003166593723449E-3</v>
      </c>
      <c r="J24" s="2">
        <v>5.4999999999999997E-3</v>
      </c>
      <c r="K24" t="s">
        <v>11</v>
      </c>
      <c r="L24" t="s">
        <v>11</v>
      </c>
    </row>
    <row r="25" spans="1:12" x14ac:dyDescent="0.2">
      <c r="A25" t="s">
        <v>4</v>
      </c>
      <c r="B25" s="9">
        <f>B32*C25</f>
        <v>7.7379500000000005</v>
      </c>
      <c r="C25" s="2">
        <v>0.12790000000000001</v>
      </c>
      <c r="D25" s="9">
        <v>14.454000000000001</v>
      </c>
      <c r="E25" s="14">
        <f t="shared" si="4"/>
        <v>535.35007610350078</v>
      </c>
      <c r="F25">
        <v>1031</v>
      </c>
      <c r="G25" s="14">
        <f t="shared" si="5"/>
        <v>7505.2861299709029</v>
      </c>
      <c r="I25" s="2">
        <f>F25/B8</f>
        <v>1.3271374507633294E-2</v>
      </c>
      <c r="J25" s="2">
        <v>1.8800000000000001E-2</v>
      </c>
      <c r="L25" t="s">
        <v>11</v>
      </c>
    </row>
    <row r="26" spans="1:12" x14ac:dyDescent="0.2">
      <c r="A26" t="s">
        <v>5</v>
      </c>
      <c r="B26" s="9">
        <f>B32*C26</f>
        <v>8.3550500000000003</v>
      </c>
      <c r="C26" s="2">
        <v>0.1381</v>
      </c>
      <c r="D26" s="9">
        <v>35.1</v>
      </c>
      <c r="E26" s="14">
        <f t="shared" si="4"/>
        <v>238.03561253561253</v>
      </c>
      <c r="F26">
        <v>3340</v>
      </c>
      <c r="G26" s="14">
        <f t="shared" si="5"/>
        <v>2501.5119760479042</v>
      </c>
      <c r="I26" s="2">
        <f>F26/B8</f>
        <v>4.2993589578559845E-2</v>
      </c>
      <c r="J26" s="2">
        <v>6.2100000000000002E-2</v>
      </c>
      <c r="L26" t="s">
        <v>11</v>
      </c>
    </row>
    <row r="27" spans="1:12" x14ac:dyDescent="0.2">
      <c r="A27" t="s">
        <v>6</v>
      </c>
      <c r="B27" s="9">
        <f>B32*C27</f>
        <v>6.5703000000000005</v>
      </c>
      <c r="C27" s="2">
        <v>0.1086</v>
      </c>
      <c r="D27" s="9">
        <v>65.814999999999998</v>
      </c>
      <c r="E27" s="14">
        <f t="shared" si="4"/>
        <v>99.82982602750134</v>
      </c>
      <c r="F27">
        <v>7538</v>
      </c>
      <c r="G27" s="14">
        <f t="shared" si="5"/>
        <v>871.62377288405423</v>
      </c>
      <c r="I27" s="2">
        <f>F27/B8</f>
        <v>9.7031640192570087E-2</v>
      </c>
      <c r="J27" s="2">
        <v>0.1593</v>
      </c>
      <c r="L27" t="s">
        <v>11</v>
      </c>
    </row>
    <row r="28" spans="1:12" x14ac:dyDescent="0.2">
      <c r="A28" t="s">
        <v>7</v>
      </c>
      <c r="B28" s="9">
        <f>B32*C28</f>
        <v>5.2029999999999994</v>
      </c>
      <c r="C28" s="2">
        <v>8.5999999999999993E-2</v>
      </c>
      <c r="D28" s="9">
        <v>136.375</v>
      </c>
      <c r="E28" s="14">
        <f t="shared" si="4"/>
        <v>38.152153987167729</v>
      </c>
      <c r="F28">
        <v>17991</v>
      </c>
      <c r="G28" s="14">
        <f t="shared" si="5"/>
        <v>289.20015563337216</v>
      </c>
      <c r="I28" s="2">
        <f>F28/B8</f>
        <v>0.23158612877481141</v>
      </c>
      <c r="J28" s="2">
        <v>0.39090000000000003</v>
      </c>
      <c r="L28" t="s">
        <v>11</v>
      </c>
    </row>
    <row r="29" spans="1:12" x14ac:dyDescent="0.2">
      <c r="A29" t="s">
        <v>8</v>
      </c>
      <c r="B29" s="9">
        <f>B32*C29</f>
        <v>1.6214</v>
      </c>
      <c r="C29" s="2">
        <v>2.6800000000000001E-2</v>
      </c>
      <c r="D29" s="9">
        <v>208.44399999999999</v>
      </c>
      <c r="E29" s="14">
        <f t="shared" si="4"/>
        <v>7.7785880140469379</v>
      </c>
      <c r="F29">
        <v>30655</v>
      </c>
      <c r="G29" s="14">
        <f t="shared" si="5"/>
        <v>52.891861034089054</v>
      </c>
      <c r="I29" s="2">
        <f>F29/B8</f>
        <v>0.39460134387148266</v>
      </c>
      <c r="J29" s="2">
        <v>0.78500000000000003</v>
      </c>
      <c r="L29" t="s">
        <v>11</v>
      </c>
    </row>
    <row r="30" spans="1:12" x14ac:dyDescent="0.2">
      <c r="A30" t="s">
        <v>9</v>
      </c>
      <c r="B30" s="9">
        <f>B32*C30</f>
        <v>0.56264999999999998</v>
      </c>
      <c r="C30" s="2">
        <v>9.2999999999999992E-3</v>
      </c>
      <c r="D30" s="9">
        <v>130.66300000000001</v>
      </c>
      <c r="E30" s="14">
        <f t="shared" si="4"/>
        <v>4.3061157328394417</v>
      </c>
      <c r="F30">
        <v>16710</v>
      </c>
      <c r="G30" s="14">
        <f t="shared" si="5"/>
        <v>33.671454219030522</v>
      </c>
      <c r="I30" s="2">
        <v>0.215</v>
      </c>
      <c r="J30" s="2">
        <v>1</v>
      </c>
      <c r="L30" t="s">
        <v>11</v>
      </c>
    </row>
    <row r="31" spans="1:12" x14ac:dyDescent="0.2">
      <c r="L31" t="s">
        <v>11</v>
      </c>
    </row>
    <row r="32" spans="1:12" x14ac:dyDescent="0.2">
      <c r="A32" s="3" t="s">
        <v>25</v>
      </c>
      <c r="B32" s="3">
        <f>B3</f>
        <v>60.5</v>
      </c>
      <c r="C32" s="8" t="s">
        <v>11</v>
      </c>
      <c r="D32" s="3">
        <f>SUM(D21:D31)</f>
        <v>604.03599999999994</v>
      </c>
      <c r="E32" s="8" t="s">
        <v>11</v>
      </c>
      <c r="F32" s="3">
        <f>SUM(F21:F31)</f>
        <v>77686</v>
      </c>
      <c r="G32" s="12" t="s">
        <v>11</v>
      </c>
      <c r="I32" s="8" t="s">
        <v>11</v>
      </c>
    </row>
    <row r="33" spans="1:11" x14ac:dyDescent="0.2">
      <c r="A33" s="3"/>
      <c r="B33" s="3"/>
      <c r="C33" s="8"/>
      <c r="D33" s="3"/>
      <c r="E33" s="3"/>
      <c r="F33" s="3"/>
    </row>
    <row r="34" spans="1:11" x14ac:dyDescent="0.2">
      <c r="A34" s="3" t="s">
        <v>30</v>
      </c>
      <c r="B34" s="3"/>
      <c r="C34" s="8"/>
      <c r="D34" s="3"/>
      <c r="E34" s="3"/>
      <c r="F34" s="3"/>
    </row>
    <row r="35" spans="1:11" x14ac:dyDescent="0.2">
      <c r="A35" s="3"/>
      <c r="B35" s="3"/>
      <c r="C35" s="8"/>
      <c r="D35" s="3"/>
      <c r="E35" s="3"/>
      <c r="F35" s="3"/>
    </row>
    <row r="36" spans="1:11" x14ac:dyDescent="0.2">
      <c r="A36" s="3" t="s">
        <v>31</v>
      </c>
      <c r="B36" s="3"/>
      <c r="C36" s="8"/>
      <c r="D36" s="3"/>
      <c r="E36" s="3"/>
      <c r="F36" s="3"/>
      <c r="G36" t="s">
        <v>11</v>
      </c>
    </row>
    <row r="37" spans="1:11" x14ac:dyDescent="0.2">
      <c r="A37" s="3" t="s">
        <v>32</v>
      </c>
      <c r="B37" s="3"/>
      <c r="C37" s="8"/>
      <c r="D37" s="3"/>
      <c r="E37" s="3"/>
      <c r="F37" s="3"/>
    </row>
    <row r="38" spans="1:11" x14ac:dyDescent="0.2">
      <c r="A38" s="3" t="s">
        <v>33</v>
      </c>
      <c r="B38" s="3"/>
      <c r="C38" s="8"/>
      <c r="D38" s="3"/>
      <c r="E38" s="3"/>
      <c r="F38" s="3"/>
      <c r="J38" t="s">
        <v>11</v>
      </c>
    </row>
    <row r="40" spans="1:11" x14ac:dyDescent="0.2">
      <c r="A40" s="3" t="s">
        <v>46</v>
      </c>
    </row>
    <row r="41" spans="1:11" x14ac:dyDescent="0.2">
      <c r="A41" s="3"/>
    </row>
    <row r="42" spans="1:11" x14ac:dyDescent="0.2">
      <c r="A42" s="3" t="s">
        <v>52</v>
      </c>
      <c r="B42" s="3"/>
      <c r="C42" s="3"/>
      <c r="D42" s="3"/>
      <c r="E42" s="3"/>
      <c r="F42" s="3"/>
    </row>
    <row r="43" spans="1:11" x14ac:dyDescent="0.2">
      <c r="A43" s="3" t="s">
        <v>51</v>
      </c>
      <c r="B43" s="3"/>
      <c r="C43" s="3"/>
      <c r="D43" s="3"/>
      <c r="E43" s="3"/>
      <c r="F43" s="3"/>
    </row>
    <row r="44" spans="1:11" x14ac:dyDescent="0.2">
      <c r="A44" s="3" t="s">
        <v>50</v>
      </c>
      <c r="B44" s="3"/>
      <c r="C44" s="3"/>
      <c r="D44" s="3"/>
      <c r="E44" s="8"/>
      <c r="F44" s="3"/>
      <c r="J44" t="s">
        <v>11</v>
      </c>
      <c r="K44" s="2" t="s">
        <v>11</v>
      </c>
    </row>
    <row r="45" spans="1:11" x14ac:dyDescent="0.2">
      <c r="A45" s="3" t="s">
        <v>49</v>
      </c>
      <c r="B45" s="3"/>
      <c r="C45" s="3"/>
      <c r="D45" s="3"/>
      <c r="E45" s="8"/>
      <c r="F45" s="3"/>
    </row>
    <row r="46" spans="1:11" x14ac:dyDescent="0.2">
      <c r="A46" s="3"/>
      <c r="B46" s="3"/>
      <c r="C46" s="3"/>
      <c r="D46" s="3"/>
      <c r="E46" s="8"/>
      <c r="F46" s="3"/>
    </row>
    <row r="47" spans="1:11" x14ac:dyDescent="0.2">
      <c r="A47" s="3" t="s">
        <v>53</v>
      </c>
      <c r="B47" s="3"/>
      <c r="C47" s="3"/>
      <c r="D47" s="3"/>
      <c r="E47" s="8"/>
      <c r="F47" s="3"/>
    </row>
    <row r="48" spans="1:11" x14ac:dyDescent="0.2">
      <c r="A48" s="3" t="s">
        <v>54</v>
      </c>
      <c r="B48" s="3"/>
      <c r="C48" s="3"/>
      <c r="D48" s="3"/>
      <c r="E48" s="3"/>
      <c r="F48" s="3"/>
    </row>
    <row r="49" spans="1:9" x14ac:dyDescent="0.2">
      <c r="A49" s="16" t="s">
        <v>57</v>
      </c>
      <c r="B49" s="16"/>
      <c r="C49" s="16"/>
      <c r="D49" s="3"/>
      <c r="E49" s="3"/>
      <c r="F49" s="3"/>
    </row>
    <row r="50" spans="1:9" x14ac:dyDescent="0.2">
      <c r="A50" s="3" t="s">
        <v>55</v>
      </c>
      <c r="B50" s="3"/>
      <c r="C50" s="3"/>
      <c r="D50" s="3"/>
      <c r="E50" s="3"/>
      <c r="F50" s="3"/>
    </row>
    <row r="51" spans="1:9" x14ac:dyDescent="0.2">
      <c r="A51" s="8" t="s">
        <v>56</v>
      </c>
      <c r="G51" t="s">
        <v>11</v>
      </c>
      <c r="I51" s="2" t="s">
        <v>11</v>
      </c>
    </row>
    <row r="52" spans="1:9" x14ac:dyDescent="0.2">
      <c r="A52" s="3" t="s">
        <v>26</v>
      </c>
      <c r="G52" t="s">
        <v>11</v>
      </c>
    </row>
    <row r="53" spans="1:9" x14ac:dyDescent="0.2">
      <c r="A53" s="3" t="s">
        <v>58</v>
      </c>
    </row>
    <row r="54" spans="1:9" x14ac:dyDescent="0.2">
      <c r="A54" s="3" t="s">
        <v>59</v>
      </c>
    </row>
    <row r="55" spans="1:9" x14ac:dyDescent="0.2">
      <c r="A55" s="15"/>
    </row>
    <row r="56" spans="1:9" x14ac:dyDescent="0.2">
      <c r="A56" s="3"/>
      <c r="B56" s="3"/>
      <c r="C56" s="3"/>
      <c r="D56" s="3"/>
    </row>
    <row r="57" spans="1:9" x14ac:dyDescent="0.2">
      <c r="A57" s="3"/>
      <c r="B57" s="3"/>
      <c r="C57" s="3"/>
      <c r="D57" s="3"/>
    </row>
    <row r="58" spans="1:9" x14ac:dyDescent="0.2">
      <c r="A58" s="3"/>
      <c r="B58" s="3"/>
      <c r="C58" s="3"/>
      <c r="D58" s="3"/>
    </row>
    <row r="59" spans="1:9" x14ac:dyDescent="0.2">
      <c r="A59" s="3"/>
      <c r="B59" s="3"/>
      <c r="C59" s="3"/>
      <c r="D59" s="3"/>
    </row>
    <row r="60" spans="1:9" x14ac:dyDescent="0.2">
      <c r="A60" s="3"/>
      <c r="E60" t="s">
        <v>11</v>
      </c>
    </row>
    <row r="61" spans="1:9" x14ac:dyDescent="0.2">
      <c r="A61" s="3"/>
    </row>
    <row r="62" spans="1:9" x14ac:dyDescent="0.2">
      <c r="A62" s="3"/>
      <c r="F62" s="2" t="s">
        <v>11</v>
      </c>
    </row>
    <row r="63" spans="1:9" x14ac:dyDescent="0.2">
      <c r="A63" s="3"/>
    </row>
    <row r="64" spans="1:9" x14ac:dyDescent="0.2">
      <c r="A64" s="3"/>
    </row>
    <row r="65" spans="1:1" x14ac:dyDescent="0.2">
      <c r="A65" s="3"/>
    </row>
    <row r="66" spans="1:1" x14ac:dyDescent="0.2">
      <c r="A66" s="3"/>
    </row>
  </sheetData>
  <mergeCells count="1">
    <mergeCell ref="A49:C49"/>
  </mergeCells>
  <pageMargins left="0.7" right="0.7" top="0.75" bottom="0.75" header="0.3" footer="0.3"/>
  <ignoredErrors>
    <ignoredError sqref="B6:G6 I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2020-12-31T11:51:05Z</dcterms:created>
  <dcterms:modified xsi:type="dcterms:W3CDTF">2021-01-18T18:43:33Z</dcterms:modified>
</cp:coreProperties>
</file>